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vni2\Documents\Dokumenty - Nováková\ORGÁNY MAS\Valná hromada 2022\podklady na VH 29. 11. 2022\"/>
    </mc:Choice>
  </mc:AlternateContent>
  <xr:revisionPtr revIDLastSave="0" documentId="13_ncr:1_{491E1787-9E06-4481-8655-1C97990AC33D}" xr6:coauthVersionLast="47" xr6:coauthVersionMax="47" xr10:uidLastSave="{00000000-0000-0000-0000-000000000000}"/>
  <bookViews>
    <workbookView xWindow="-7365" yWindow="5295" windowWidth="15375" windowHeight="7875" xr2:uid="{1404F66C-D9BB-448C-9469-F503977FF033}"/>
  </bookViews>
  <sheets>
    <sheet name="Návrh rozpočtu 2023" sheetId="1" r:id="rId1"/>
    <sheet name="výše členských příspěvků" sheetId="2" r:id="rId2"/>
  </sheets>
  <definedNames>
    <definedName name="_xlnm._FilterDatabase" localSheetId="1" hidden="1">'výše členských příspěvků'!$A$10:$E$51</definedName>
    <definedName name="_xlnm.Print_Area" localSheetId="0">'Návrh rozpočtu 2023'!$A$1:$O$59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" l="1"/>
  <c r="C4" i="2"/>
  <c r="C5" i="2"/>
  <c r="C6" i="2"/>
  <c r="C3" i="2"/>
  <c r="E51" i="2"/>
  <c r="M44" i="1"/>
  <c r="D43" i="1"/>
  <c r="D42" i="1"/>
  <c r="D39" i="1"/>
  <c r="D29" i="1"/>
  <c r="D28" i="1"/>
  <c r="D27" i="1"/>
  <c r="D26" i="1"/>
  <c r="D25" i="1"/>
  <c r="D24" i="1"/>
  <c r="D23" i="1"/>
  <c r="N22" i="1"/>
  <c r="M22" i="1"/>
  <c r="K22" i="1"/>
  <c r="J22" i="1"/>
  <c r="I22" i="1"/>
  <c r="G22" i="1"/>
  <c r="F22" i="1"/>
  <c r="E22" i="1"/>
  <c r="O21" i="1"/>
  <c r="O30" i="1" s="1"/>
  <c r="N21" i="1"/>
  <c r="M21" i="1"/>
  <c r="M30" i="1" s="1"/>
  <c r="K21" i="1"/>
  <c r="J21" i="1"/>
  <c r="J30" i="1" s="1"/>
  <c r="I21" i="1"/>
  <c r="G21" i="1"/>
  <c r="F21" i="1"/>
  <c r="F30" i="1" s="1"/>
  <c r="F32" i="1" s="1"/>
  <c r="E21" i="1"/>
  <c r="H20" i="1"/>
  <c r="D20" i="1" s="1"/>
  <c r="L19" i="1"/>
  <c r="L22" i="1" s="1"/>
  <c r="H19" i="1"/>
  <c r="H22" i="1" s="1"/>
  <c r="D18" i="1"/>
  <c r="H17" i="1"/>
  <c r="G17" i="1"/>
  <c r="D17" i="1" s="1"/>
  <c r="D16" i="1"/>
  <c r="D15" i="1"/>
  <c r="D14" i="1"/>
  <c r="H13" i="1"/>
  <c r="G13" i="1"/>
  <c r="G30" i="1" s="1"/>
  <c r="G33" i="1" s="1"/>
  <c r="D12" i="1"/>
  <c r="D11" i="1"/>
  <c r="N10" i="1"/>
  <c r="N30" i="1" s="1"/>
  <c r="N40" i="1" s="1"/>
  <c r="D10" i="1"/>
  <c r="D9" i="1"/>
  <c r="D8" i="1"/>
  <c r="D7" i="1"/>
  <c r="D6" i="1"/>
  <c r="D5" i="1"/>
  <c r="D4" i="1"/>
  <c r="D3" i="1"/>
  <c r="D2" i="1"/>
  <c r="D13" i="1" l="1"/>
  <c r="K30" i="1"/>
  <c r="K37" i="1" s="1"/>
  <c r="K44" i="1" s="1"/>
  <c r="K45" i="1" s="1"/>
  <c r="I30" i="1"/>
  <c r="D22" i="1"/>
  <c r="M45" i="1"/>
  <c r="I41" i="1"/>
  <c r="I35" i="1"/>
  <c r="N44" i="1"/>
  <c r="N45" i="1" s="1"/>
  <c r="D40" i="1"/>
  <c r="J36" i="1"/>
  <c r="D33" i="1"/>
  <c r="D37" i="1"/>
  <c r="D32" i="1"/>
  <c r="F44" i="1"/>
  <c r="F45" i="1" s="1"/>
  <c r="G41" i="1"/>
  <c r="G44" i="1" s="1"/>
  <c r="G45" i="1" s="1"/>
  <c r="D19" i="1"/>
  <c r="E30" i="1"/>
  <c r="H21" i="1"/>
  <c r="H30" i="1" s="1"/>
  <c r="L21" i="1"/>
  <c r="L30" i="1" s="1"/>
  <c r="L38" i="1" s="1"/>
  <c r="D21" i="1" l="1"/>
  <c r="D30" i="1" s="1"/>
  <c r="D38" i="1"/>
  <c r="L44" i="1"/>
  <c r="L45" i="1" s="1"/>
  <c r="H34" i="1"/>
  <c r="H41" i="1"/>
  <c r="D36" i="1"/>
  <c r="J44" i="1"/>
  <c r="J45" i="1" s="1"/>
  <c r="E31" i="1"/>
  <c r="E41" i="1"/>
  <c r="J41" i="1"/>
  <c r="I44" i="1"/>
  <c r="I45" i="1" s="1"/>
  <c r="D35" i="1"/>
  <c r="E44" i="1" l="1"/>
  <c r="E45" i="1" s="1"/>
  <c r="D34" i="1"/>
  <c r="H44" i="1"/>
  <c r="H45" i="1" s="1"/>
  <c r="O41" i="1"/>
  <c r="O44" i="1" s="1"/>
  <c r="O45" i="1" s="1"/>
  <c r="D44" i="1" l="1"/>
  <c r="D45" i="1" s="1"/>
</calcChain>
</file>

<file path=xl/sharedStrings.xml><?xml version="1.0" encoding="utf-8"?>
<sst xmlns="http://schemas.openxmlformats.org/spreadsheetml/2006/main" count="268" uniqueCount="183">
  <si>
    <t>č.p.</t>
  </si>
  <si>
    <t>Název položky</t>
  </si>
  <si>
    <t>účetní účty</t>
  </si>
  <si>
    <t>celkem</t>
  </si>
  <si>
    <t>CLLD (IROP 4.2)</t>
  </si>
  <si>
    <t>MAP III (OPVVV)</t>
  </si>
  <si>
    <t>Provoz MAS I (OPTP)</t>
  </si>
  <si>
    <t>SPOKO (OPZ+)</t>
  </si>
  <si>
    <t>MAP IV (OPJAK)</t>
  </si>
  <si>
    <t>Projekt spolupráce MAS (PRV)</t>
  </si>
  <si>
    <t>Semináře pro ředitele ( Frýdek-Místek)</t>
  </si>
  <si>
    <t>Videa o ovzduší (Norské fondy, MSK)</t>
  </si>
  <si>
    <t>Značka (BESKYDY originální produkt)</t>
  </si>
  <si>
    <t>Vedlejší výdělečná činnost</t>
  </si>
  <si>
    <t>N1</t>
  </si>
  <si>
    <t>Kancelářské potřeby</t>
  </si>
  <si>
    <t>50110, 50150</t>
  </si>
  <si>
    <t>N2</t>
  </si>
  <si>
    <t>Didaktické pomůcky, hry, knihy</t>
  </si>
  <si>
    <t>N3</t>
  </si>
  <si>
    <t>Spotřební a další materiál</t>
  </si>
  <si>
    <t>N4</t>
  </si>
  <si>
    <t>Propagační a informační materiály a tiskoviny</t>
  </si>
  <si>
    <t>50130, 50140</t>
  </si>
  <si>
    <t>N5</t>
  </si>
  <si>
    <t>Drobný hmotný majetek</t>
  </si>
  <si>
    <t>N6</t>
  </si>
  <si>
    <t>Spotřeba energie (elektr., teplo, vodné, stočné)</t>
  </si>
  <si>
    <t>N7</t>
  </si>
  <si>
    <t>Opravy a udržování</t>
  </si>
  <si>
    <t>N8</t>
  </si>
  <si>
    <t>Cestovné</t>
  </si>
  <si>
    <t>512xx</t>
  </si>
  <si>
    <t>N9</t>
  </si>
  <si>
    <t>Výdaje na reprezentaci</t>
  </si>
  <si>
    <t>N10</t>
  </si>
  <si>
    <t>Podnájem kanceláře</t>
  </si>
  <si>
    <t>N11</t>
  </si>
  <si>
    <t>Telefon, internet, poštovné</t>
  </si>
  <si>
    <t>51810, 51840</t>
  </si>
  <si>
    <t>N12</t>
  </si>
  <si>
    <t>Účetní a auditní služby</t>
  </si>
  <si>
    <t>N13</t>
  </si>
  <si>
    <t xml:space="preserve">Pronájem prostor a vybavení </t>
  </si>
  <si>
    <t>N14</t>
  </si>
  <si>
    <t>Grafické služby</t>
  </si>
  <si>
    <t>N15</t>
  </si>
  <si>
    <t>Vzdělávání a lektorné</t>
  </si>
  <si>
    <t>N16</t>
  </si>
  <si>
    <t>Ostatní služby</t>
  </si>
  <si>
    <t>518*</t>
  </si>
  <si>
    <t>N17</t>
  </si>
  <si>
    <t>Drobný nehmotný majetek</t>
  </si>
  <si>
    <t>N18</t>
  </si>
  <si>
    <t>Hrubá mzda - pracovní smlouva, DPČ</t>
  </si>
  <si>
    <t>mimořádné odměny pro zaměstnance</t>
  </si>
  <si>
    <t>N19</t>
  </si>
  <si>
    <t>Hrubá mzda - DPP</t>
  </si>
  <si>
    <t>N20</t>
  </si>
  <si>
    <t>Sociální, zdravotní pojištění (hrazené)</t>
  </si>
  <si>
    <t>N21</t>
  </si>
  <si>
    <t>Jiné sociální výdaje</t>
  </si>
  <si>
    <t>N22</t>
  </si>
  <si>
    <t>Daně a poplatky</t>
  </si>
  <si>
    <t>53xx</t>
  </si>
  <si>
    <t>N23</t>
  </si>
  <si>
    <t>Úroky</t>
  </si>
  <si>
    <t>N24</t>
  </si>
  <si>
    <t>Bankovní poplatky</t>
  </si>
  <si>
    <t>N25</t>
  </si>
  <si>
    <t>Členské příspěvky</t>
  </si>
  <si>
    <t>54x,58x</t>
  </si>
  <si>
    <t>N26</t>
  </si>
  <si>
    <t>Ostatní náklady</t>
  </si>
  <si>
    <t>N27</t>
  </si>
  <si>
    <t>Daň z příjmu</t>
  </si>
  <si>
    <t>N28</t>
  </si>
  <si>
    <t>Dlouhodobý majetek (odpisy)</t>
  </si>
  <si>
    <t>0xx</t>
  </si>
  <si>
    <t>Náklady celkem</t>
  </si>
  <si>
    <t>V1</t>
  </si>
  <si>
    <t>Dotace CLLD (IROP)</t>
  </si>
  <si>
    <t>V2</t>
  </si>
  <si>
    <t>Dotace MAP III (OPVVV)</t>
  </si>
  <si>
    <t>V3</t>
  </si>
  <si>
    <t>Dotace Provoz MAS I (OPTP)</t>
  </si>
  <si>
    <t>V4</t>
  </si>
  <si>
    <t>Dotace SPOKO (OPZ+)</t>
  </si>
  <si>
    <t>V5</t>
  </si>
  <si>
    <t>Dotace MAP IV (OPVVV)</t>
  </si>
  <si>
    <t>V6</t>
  </si>
  <si>
    <t>Dotace Projekt spolupráce MAS (PRV)</t>
  </si>
  <si>
    <t>V7</t>
  </si>
  <si>
    <t>Dotace Semináře pro ředitele (Frýdek-Místek)</t>
  </si>
  <si>
    <t>V8</t>
  </si>
  <si>
    <t>Dotace Videa o ovzduší (Norské fondy, MSK)</t>
  </si>
  <si>
    <t>V9</t>
  </si>
  <si>
    <t>Výnosy z poplatků za regionální značku</t>
  </si>
  <si>
    <t>V10</t>
  </si>
  <si>
    <t>Výnosy z vedlejší výdělečné činnosti</t>
  </si>
  <si>
    <t>V11</t>
  </si>
  <si>
    <t>V12</t>
  </si>
  <si>
    <t>Přijaté dary</t>
  </si>
  <si>
    <t>V13</t>
  </si>
  <si>
    <t>Ostatní výnosy</t>
  </si>
  <si>
    <t>Výnosy celkem</t>
  </si>
  <si>
    <t>Výsledek hospodaření</t>
  </si>
  <si>
    <t>CLLD - Provozní a animační výdaje MAS Pobeskydí (IROP)</t>
  </si>
  <si>
    <t>Spolufinancování 5 %; dotace je proplacená zpětně (výhledově do března 2023)</t>
  </si>
  <si>
    <t>MAP II - Místní akční plán Frýdek-Místek II (OPVVV)</t>
  </si>
  <si>
    <t>100 % dotace, vyplácená záloha</t>
  </si>
  <si>
    <t>Spolufinancování 5 %; dotace je proplacená zpětně (výhledově od dubna 2023)</t>
  </si>
  <si>
    <t>100 % dotace, vyplací se záloha, zapojeni partneři, kterým se vyplácí část zálohy</t>
  </si>
  <si>
    <t>90 % dotace, spoluúčast hrazena ze zisku a členských příspěvků (trhy regionálních značek v muzeu zemědělství Ova)</t>
  </si>
  <si>
    <t>finanční zdroj - poplatky za užívání značky; dary</t>
  </si>
  <si>
    <t xml:space="preserve">Vedlejší  výdělečná činnost </t>
  </si>
  <si>
    <t>akce Celostátní sítě pro venkov (Pěstujeme nevšedně všedně; Z pole rovnou do kuchyně)</t>
  </si>
  <si>
    <t>Ostatní (hlavní činnost)</t>
  </si>
  <si>
    <t>nezpůsobilé výdaje projektů, účast na zasedáních orgánů Národní sítě MAS ČR; zasedání valné hromady MAS, členské příspěvky do NS MAS ČR, SPOV, KS NS MAS ČR MSK, Beskydhost</t>
  </si>
  <si>
    <t>Poznámky k návrhu rozpočtu na rok 2023</t>
  </si>
  <si>
    <t>Člen MAS</t>
  </si>
  <si>
    <t>Veřejný/neveřejný sektor</t>
  </si>
  <si>
    <t>Zájmová skupina</t>
  </si>
  <si>
    <t>Členství od</t>
  </si>
  <si>
    <t>Výše členského</t>
  </si>
  <si>
    <t>Ing. Jaroslav Votýpka</t>
  </si>
  <si>
    <t>Neveřejný sektor</t>
  </si>
  <si>
    <t>1. Podnikání a zaměstnanost</t>
  </si>
  <si>
    <t>Kvalifikační a personální agentura, o. p. s.</t>
  </si>
  <si>
    <t>MECON SERVICE s.r.o.</t>
  </si>
  <si>
    <t>AGRO - DOMINIK spol. s  r.o.</t>
  </si>
  <si>
    <t>2. Zemědělství a lesnictví</t>
  </si>
  <si>
    <t>zakládající člen</t>
  </si>
  <si>
    <t>Asociace soukromého zemědělství Těšínského Slezska z.s.</t>
  </si>
  <si>
    <t xml:space="preserve">Družstvo Raškovice </t>
  </si>
  <si>
    <t>Farma Krásná s.r.o.</t>
  </si>
  <si>
    <t>Karel Poncza</t>
  </si>
  <si>
    <t>Přemysl Motička</t>
  </si>
  <si>
    <t>TOZOS spol. s r.o.</t>
  </si>
  <si>
    <t>Zemědělská společnost s.r.o.</t>
  </si>
  <si>
    <t>Zemědělské družstvo vlastníků Nošovice</t>
  </si>
  <si>
    <t>Farní sbor Slezské církve evangelické a. v. v Třanovicích</t>
  </si>
  <si>
    <t>3. Pomoc pro potřebné a sociální služby</t>
  </si>
  <si>
    <t>Integrovaný sociální ústav Komorní Lhotka čp. 184, příspěvková organizace</t>
  </si>
  <si>
    <t>Veřejný sektor</t>
  </si>
  <si>
    <t>MEDICA Třinec, z. ú.</t>
  </si>
  <si>
    <t>Obecně prospěšná společnost Sv. Josefa, o.p.s.</t>
  </si>
  <si>
    <t>Římskokatolická farnost Domaslavice</t>
  </si>
  <si>
    <t>Spolek HIPONĚHA</t>
  </si>
  <si>
    <t>Spolek Tulipán</t>
  </si>
  <si>
    <t>Etická výchova, o.p.s.</t>
  </si>
  <si>
    <t>4. Vzdělávání, děti a mládež</t>
  </si>
  <si>
    <t>Rodinné centrum Bambulín, z. s.</t>
  </si>
  <si>
    <t>Slunce</t>
  </si>
  <si>
    <t>ŠOV Třanovice, o.p.s.</t>
  </si>
  <si>
    <t>Základní škola a mateřská škola Dobratice, okres Frýdek-Místek, příspěvková organizace</t>
  </si>
  <si>
    <t>Základní škola a Mateřská škola Leoše Janáčka Hukvaldy, příspěvková organizace</t>
  </si>
  <si>
    <t>Základní škola a Mateřská škola s polským jazykem vyučovacím Zwirki i Wigury Těrlicko</t>
  </si>
  <si>
    <t>Základní škola a Mateřská škola Těrlicko, příspěvková organizace</t>
  </si>
  <si>
    <t>JK Vělopolí, z.s.</t>
  </si>
  <si>
    <t>5. Pospolitost a kulturní dědictví</t>
  </si>
  <si>
    <t>SH ČMS - Sbor dobrovolných hasičů Dolní Domaslavice</t>
  </si>
  <si>
    <t>SH ČMS - Sbor dobrovolných hasičů Lučina</t>
  </si>
  <si>
    <t>Tělovýchovná jednota Dobratice, z.s.</t>
  </si>
  <si>
    <t>Tělovýchovná jednota Stará Ves nad Ondřejnicí, z.s.</t>
  </si>
  <si>
    <t>Tělovýchovná jednota Tošanovice z.s.</t>
  </si>
  <si>
    <t>KČT, odbor Beskydy</t>
  </si>
  <si>
    <t>6. Životní prostředí, infrastruktura a rozvoj území</t>
  </si>
  <si>
    <t>Mikroregion Žermanické a Těrlické přehrady</t>
  </si>
  <si>
    <t>Myslivecký spolek Bruzovice, z.s.</t>
  </si>
  <si>
    <t>Sdružení měst a obcí povodí Ondřejnice</t>
  </si>
  <si>
    <t>Sdružení obcí povodí Morávky</t>
  </si>
  <si>
    <t>Sdružení obcí povodí Stonávky</t>
  </si>
  <si>
    <t>Třanovice služby, o.p.s.</t>
  </si>
  <si>
    <t>CELKEM</t>
  </si>
  <si>
    <t>VÝŠE ČLENSKÝCH PŘÍSPĚVKŮ NA ROK 2023</t>
  </si>
  <si>
    <t>Dobrovolné svazky obcí</t>
  </si>
  <si>
    <t>Podnikatelské subjekty</t>
  </si>
  <si>
    <t>Jiné veřejné subjekty</t>
  </si>
  <si>
    <t>Ostatní neveřejné subjekty</t>
  </si>
  <si>
    <t>počet členů</t>
  </si>
  <si>
    <t>na jednoho člena</t>
  </si>
  <si>
    <t>na všechny členy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</si>
</sst>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č&quot;;[Red]\-#,##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\ &quot;Kč&quot;"/>
    <numFmt numFmtId="165" formatCode="_-* #,##0.00\ [$Kč-405]_-;\-* #,##0.00\ [$Kč-405]_-;_-* &quot;-&quot;??\ [$Kč-405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9" xfId="0" applyBorder="1"/>
    <xf numFmtId="0" fontId="0" fillId="0" borderId="10" xfId="0" applyBorder="1" applyAlignment="1">
      <alignment horizontal="center"/>
    </xf>
    <xf numFmtId="164" fontId="0" fillId="0" borderId="11" xfId="0" applyNumberFormat="1" applyBorder="1"/>
    <xf numFmtId="0" fontId="0" fillId="3" borderId="10" xfId="0" applyFill="1" applyBorder="1" applyAlignment="1">
      <alignment horizontal="center"/>
    </xf>
    <xf numFmtId="164" fontId="0" fillId="0" borderId="0" xfId="0" applyNumberFormat="1"/>
    <xf numFmtId="0" fontId="0" fillId="0" borderId="12" xfId="0" applyBorder="1"/>
    <xf numFmtId="0" fontId="0" fillId="0" borderId="13" xfId="0" applyBorder="1" applyAlignment="1">
      <alignment horizontal="center"/>
    </xf>
    <xf numFmtId="164" fontId="0" fillId="0" borderId="9" xfId="0" applyNumberFormat="1" applyBorder="1"/>
    <xf numFmtId="0" fontId="0" fillId="4" borderId="14" xfId="0" applyFill="1" applyBorder="1"/>
    <xf numFmtId="0" fontId="2" fillId="4" borderId="14" xfId="0" applyFont="1" applyFill="1" applyBorder="1"/>
    <xf numFmtId="0" fontId="2" fillId="4" borderId="15" xfId="0" applyFont="1" applyFill="1" applyBorder="1"/>
    <xf numFmtId="164" fontId="2" fillId="4" borderId="1" xfId="0" applyNumberFormat="1" applyFont="1" applyFill="1" applyBorder="1"/>
    <xf numFmtId="164" fontId="2" fillId="4" borderId="2" xfId="0" applyNumberFormat="1" applyFont="1" applyFill="1" applyBorder="1"/>
    <xf numFmtId="164" fontId="0" fillId="0" borderId="10" xfId="0" applyNumberFormat="1" applyBorder="1"/>
    <xf numFmtId="164" fontId="3" fillId="0" borderId="10" xfId="0" applyNumberFormat="1" applyFont="1" applyBorder="1"/>
    <xf numFmtId="0" fontId="0" fillId="0" borderId="16" xfId="0" applyBorder="1"/>
    <xf numFmtId="0" fontId="0" fillId="0" borderId="17" xfId="0" applyBorder="1" applyAlignment="1">
      <alignment horizontal="center"/>
    </xf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0" fontId="0" fillId="4" borderId="21" xfId="0" applyFill="1" applyBorder="1"/>
    <xf numFmtId="0" fontId="2" fillId="4" borderId="22" xfId="0" applyFont="1" applyFill="1" applyBorder="1"/>
    <xf numFmtId="0" fontId="2" fillId="4" borderId="23" xfId="0" applyFont="1" applyFill="1" applyBorder="1"/>
    <xf numFmtId="164" fontId="2" fillId="4" borderId="24" xfId="0" applyNumberFormat="1" applyFont="1" applyFill="1" applyBorder="1"/>
    <xf numFmtId="164" fontId="2" fillId="4" borderId="25" xfId="0" applyNumberFormat="1" applyFont="1" applyFill="1" applyBorder="1"/>
    <xf numFmtId="164" fontId="2" fillId="4" borderId="26" xfId="0" applyNumberFormat="1" applyFont="1" applyFill="1" applyBorder="1"/>
    <xf numFmtId="0" fontId="2" fillId="4" borderId="27" xfId="0" applyFont="1" applyFill="1" applyBorder="1"/>
    <xf numFmtId="0" fontId="2" fillId="4" borderId="28" xfId="0" applyFont="1" applyFill="1" applyBorder="1"/>
    <xf numFmtId="0" fontId="2" fillId="4" borderId="29" xfId="0" applyFont="1" applyFill="1" applyBorder="1"/>
    <xf numFmtId="164" fontId="2" fillId="4" borderId="30" xfId="0" applyNumberFormat="1" applyFont="1" applyFill="1" applyBorder="1"/>
    <xf numFmtId="164" fontId="2" fillId="4" borderId="31" xfId="0" applyNumberFormat="1" applyFont="1" applyFill="1" applyBorder="1"/>
    <xf numFmtId="164" fontId="2" fillId="4" borderId="32" xfId="0" applyNumberFormat="1" applyFont="1" applyFill="1" applyBorder="1"/>
    <xf numFmtId="0" fontId="2" fillId="0" borderId="0" xfId="0" applyFont="1"/>
    <xf numFmtId="0" fontId="4" fillId="0" borderId="0" xfId="0" applyFont="1"/>
    <xf numFmtId="44" fontId="0" fillId="0" borderId="0" xfId="1" applyFont="1"/>
    <xf numFmtId="6" fontId="0" fillId="0" borderId="0" xfId="0" applyNumberFormat="1"/>
    <xf numFmtId="6" fontId="4" fillId="0" borderId="0" xfId="0" applyNumberFormat="1" applyFont="1"/>
    <xf numFmtId="0" fontId="5" fillId="5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14" fontId="0" fillId="0" borderId="9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43" fontId="0" fillId="0" borderId="9" xfId="2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43" fontId="5" fillId="0" borderId="9" xfId="0" applyNumberFormat="1" applyFont="1" applyBorder="1"/>
    <xf numFmtId="0" fontId="5" fillId="0" borderId="0" xfId="0" applyFont="1"/>
    <xf numFmtId="165" fontId="0" fillId="0" borderId="0" xfId="0" applyNumberFormat="1"/>
    <xf numFmtId="0" fontId="4" fillId="0" borderId="9" xfId="0" applyFont="1" applyBorder="1" applyAlignment="1">
      <alignment horizontal="left"/>
    </xf>
  </cellXfs>
  <cellStyles count="3">
    <cellStyle name="Čárka" xfId="2" builtinId="3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ABFB7-6CFC-495B-8C7C-5CD8407209F0}">
  <sheetPr>
    <pageSetUpPr fitToPage="1"/>
  </sheetPr>
  <dimension ref="A1:P66"/>
  <sheetViews>
    <sheetView tabSelected="1" zoomScale="105" zoomScaleNormal="105" workbookViewId="0">
      <pane xSplit="3" ySplit="1" topLeftCell="D33" activePane="bottomRight" state="frozen"/>
      <selection pane="topRight" activeCell="D1" sqref="D1"/>
      <selection pane="bottomLeft" activeCell="A2" sqref="A2"/>
      <selection pane="bottomRight" activeCell="D30" sqref="D30"/>
    </sheetView>
  </sheetViews>
  <sheetFormatPr defaultRowHeight="15" x14ac:dyDescent="0.25"/>
  <cols>
    <col min="1" max="1" width="4.7109375" customWidth="1"/>
    <col min="2" max="2" width="41.7109375" customWidth="1"/>
    <col min="3" max="3" width="12.140625" hidden="1" customWidth="1"/>
    <col min="4" max="4" width="15.28515625" bestFit="1" customWidth="1"/>
    <col min="5" max="5" width="16" customWidth="1"/>
    <col min="6" max="6" width="18" customWidth="1"/>
    <col min="7" max="7" width="16.140625" customWidth="1"/>
    <col min="8" max="8" width="15.28515625" customWidth="1"/>
    <col min="9" max="9" width="14.85546875" customWidth="1"/>
    <col min="10" max="10" width="13.140625" customWidth="1"/>
    <col min="11" max="11" width="14.5703125" customWidth="1"/>
    <col min="12" max="13" width="13.140625" customWidth="1"/>
    <col min="14" max="14" width="15.85546875" customWidth="1"/>
    <col min="15" max="15" width="17" customWidth="1"/>
    <col min="16" max="16" width="11.42578125" bestFit="1" customWidth="1"/>
  </cols>
  <sheetData>
    <row r="1" spans="1:15" ht="51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6" t="s">
        <v>117</v>
      </c>
    </row>
    <row r="2" spans="1:15" x14ac:dyDescent="0.25">
      <c r="A2" s="7" t="s">
        <v>14</v>
      </c>
      <c r="B2" s="8" t="s">
        <v>15</v>
      </c>
      <c r="C2" s="9" t="s">
        <v>16</v>
      </c>
      <c r="D2" s="10">
        <f>SUM(E2:O2)</f>
        <v>62500</v>
      </c>
      <c r="E2" s="11">
        <v>5000</v>
      </c>
      <c r="F2" s="11">
        <v>20000</v>
      </c>
      <c r="G2" s="11">
        <v>20000</v>
      </c>
      <c r="H2" s="11">
        <v>10000</v>
      </c>
      <c r="I2" s="12">
        <v>1000</v>
      </c>
      <c r="J2" s="12">
        <v>0</v>
      </c>
      <c r="K2" s="12">
        <v>2000</v>
      </c>
      <c r="L2" s="12">
        <v>4500</v>
      </c>
      <c r="M2" s="12">
        <v>0</v>
      </c>
      <c r="N2" s="12">
        <v>0</v>
      </c>
      <c r="O2" s="13">
        <v>0</v>
      </c>
    </row>
    <row r="3" spans="1:15" x14ac:dyDescent="0.25">
      <c r="A3" s="7" t="s">
        <v>17</v>
      </c>
      <c r="B3" s="14" t="s">
        <v>18</v>
      </c>
      <c r="C3" s="15"/>
      <c r="D3" s="10">
        <f t="shared" ref="D3:D29" si="0">SUM(E3:O3)</f>
        <v>70000</v>
      </c>
      <c r="E3" s="11">
        <v>0</v>
      </c>
      <c r="F3" s="11">
        <v>20000</v>
      </c>
      <c r="G3" s="11">
        <v>0</v>
      </c>
      <c r="H3" s="11">
        <v>0</v>
      </c>
      <c r="I3" s="12">
        <v>50000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6">
        <v>0</v>
      </c>
    </row>
    <row r="4" spans="1:15" x14ac:dyDescent="0.25">
      <c r="A4" s="7" t="s">
        <v>19</v>
      </c>
      <c r="B4" s="14" t="s">
        <v>20</v>
      </c>
      <c r="C4" s="15"/>
      <c r="D4" s="10">
        <f t="shared" si="0"/>
        <v>21100</v>
      </c>
      <c r="E4" s="11">
        <v>200</v>
      </c>
      <c r="F4" s="11">
        <v>3000</v>
      </c>
      <c r="G4" s="11">
        <v>2000</v>
      </c>
      <c r="H4" s="11">
        <v>1000</v>
      </c>
      <c r="I4" s="12">
        <v>5000</v>
      </c>
      <c r="J4" s="12">
        <v>1400</v>
      </c>
      <c r="K4" s="12">
        <v>5000</v>
      </c>
      <c r="L4" s="12">
        <v>0</v>
      </c>
      <c r="M4" s="12">
        <v>3500</v>
      </c>
      <c r="N4" s="12">
        <v>0</v>
      </c>
      <c r="O4" s="16">
        <v>0</v>
      </c>
    </row>
    <row r="5" spans="1:15" x14ac:dyDescent="0.25">
      <c r="A5" s="7" t="s">
        <v>21</v>
      </c>
      <c r="B5" s="14" t="s">
        <v>22</v>
      </c>
      <c r="C5" s="15" t="s">
        <v>23</v>
      </c>
      <c r="D5" s="10">
        <f t="shared" si="0"/>
        <v>196000</v>
      </c>
      <c r="E5" s="11">
        <v>30000</v>
      </c>
      <c r="F5" s="11">
        <v>90000</v>
      </c>
      <c r="G5" s="11">
        <v>30000</v>
      </c>
      <c r="H5" s="11">
        <v>40000</v>
      </c>
      <c r="I5" s="12">
        <v>0</v>
      </c>
      <c r="J5" s="12">
        <v>0</v>
      </c>
      <c r="K5" s="12">
        <v>3000</v>
      </c>
      <c r="L5" s="12">
        <v>0</v>
      </c>
      <c r="M5" s="12">
        <v>3000</v>
      </c>
      <c r="N5" s="12">
        <v>0</v>
      </c>
      <c r="O5" s="16">
        <v>0</v>
      </c>
    </row>
    <row r="6" spans="1:15" x14ac:dyDescent="0.25">
      <c r="A6" s="7" t="s">
        <v>24</v>
      </c>
      <c r="B6" s="14" t="s">
        <v>25</v>
      </c>
      <c r="C6" s="15">
        <v>50120</v>
      </c>
      <c r="D6" s="10">
        <f t="shared" si="0"/>
        <v>290000</v>
      </c>
      <c r="E6" s="11">
        <v>0</v>
      </c>
      <c r="F6" s="11">
        <v>100000</v>
      </c>
      <c r="G6" s="11">
        <v>90000</v>
      </c>
      <c r="H6" s="11">
        <v>80000</v>
      </c>
      <c r="I6" s="12">
        <v>20000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6">
        <v>0</v>
      </c>
    </row>
    <row r="7" spans="1:15" x14ac:dyDescent="0.25">
      <c r="A7" s="7" t="s">
        <v>26</v>
      </c>
      <c r="B7" s="14" t="s">
        <v>27</v>
      </c>
      <c r="C7" s="17">
        <v>50200</v>
      </c>
      <c r="D7" s="10">
        <f t="shared" si="0"/>
        <v>66000</v>
      </c>
      <c r="E7" s="11">
        <v>1500</v>
      </c>
      <c r="F7" s="11">
        <v>11000</v>
      </c>
      <c r="G7" s="11">
        <v>22500</v>
      </c>
      <c r="H7" s="11">
        <v>30000</v>
      </c>
      <c r="I7" s="12">
        <v>1000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6">
        <v>0</v>
      </c>
    </row>
    <row r="8" spans="1:15" x14ac:dyDescent="0.25">
      <c r="A8" s="7" t="s">
        <v>28</v>
      </c>
      <c r="B8" s="14" t="s">
        <v>29</v>
      </c>
      <c r="C8" s="15">
        <v>51100</v>
      </c>
      <c r="D8" s="10">
        <f t="shared" si="0"/>
        <v>12000</v>
      </c>
      <c r="E8" s="11">
        <v>1000</v>
      </c>
      <c r="F8" s="11">
        <v>5000</v>
      </c>
      <c r="G8" s="11">
        <v>5000</v>
      </c>
      <c r="H8" s="11">
        <v>1000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6">
        <v>0</v>
      </c>
    </row>
    <row r="9" spans="1:15" x14ac:dyDescent="0.25">
      <c r="A9" s="7" t="s">
        <v>30</v>
      </c>
      <c r="B9" s="14" t="s">
        <v>31</v>
      </c>
      <c r="C9" s="17" t="s">
        <v>32</v>
      </c>
      <c r="D9" s="10">
        <f t="shared" si="0"/>
        <v>109685.6</v>
      </c>
      <c r="E9" s="11">
        <v>10000</v>
      </c>
      <c r="F9" s="11">
        <v>10000</v>
      </c>
      <c r="G9" s="11">
        <v>30000</v>
      </c>
      <c r="H9" s="11">
        <v>50000</v>
      </c>
      <c r="I9" s="12">
        <v>1000</v>
      </c>
      <c r="J9" s="12">
        <v>4020</v>
      </c>
      <c r="K9" s="12">
        <v>0</v>
      </c>
      <c r="L9" s="12">
        <v>4665.6000000000004</v>
      </c>
      <c r="M9" s="12">
        <v>0</v>
      </c>
      <c r="N9" s="12">
        <v>0</v>
      </c>
      <c r="O9" s="16">
        <v>0</v>
      </c>
    </row>
    <row r="10" spans="1:15" x14ac:dyDescent="0.25">
      <c r="A10" s="7" t="s">
        <v>33</v>
      </c>
      <c r="B10" s="14" t="s">
        <v>34</v>
      </c>
      <c r="C10" s="15">
        <v>51300</v>
      </c>
      <c r="D10" s="10">
        <f t="shared" si="0"/>
        <v>280300</v>
      </c>
      <c r="E10" s="11">
        <v>3000</v>
      </c>
      <c r="F10" s="11">
        <v>50000</v>
      </c>
      <c r="G10" s="11">
        <v>10000</v>
      </c>
      <c r="H10" s="11">
        <v>66000</v>
      </c>
      <c r="I10" s="12">
        <v>5000</v>
      </c>
      <c r="J10" s="12">
        <v>3800</v>
      </c>
      <c r="K10" s="12">
        <v>100000</v>
      </c>
      <c r="L10" s="12">
        <v>0</v>
      </c>
      <c r="M10" s="12">
        <v>500</v>
      </c>
      <c r="N10" s="12">
        <f>4000+38000</f>
        <v>42000</v>
      </c>
      <c r="O10" s="16">
        <v>0</v>
      </c>
    </row>
    <row r="11" spans="1:15" x14ac:dyDescent="0.25">
      <c r="A11" s="7" t="s">
        <v>35</v>
      </c>
      <c r="B11" s="14" t="s">
        <v>36</v>
      </c>
      <c r="C11" s="17">
        <v>51830</v>
      </c>
      <c r="D11" s="10">
        <f t="shared" si="0"/>
        <v>88100</v>
      </c>
      <c r="E11" s="11">
        <v>9000</v>
      </c>
      <c r="F11" s="11">
        <v>19800</v>
      </c>
      <c r="G11" s="11">
        <v>27000</v>
      </c>
      <c r="H11" s="11">
        <v>30000</v>
      </c>
      <c r="I11" s="12">
        <v>1800</v>
      </c>
      <c r="J11" s="12">
        <v>0</v>
      </c>
      <c r="K11" s="12">
        <v>0</v>
      </c>
      <c r="L11" s="12">
        <v>0</v>
      </c>
      <c r="M11" s="12">
        <v>500</v>
      </c>
      <c r="N11" s="12">
        <v>0</v>
      </c>
      <c r="O11" s="16">
        <v>0</v>
      </c>
    </row>
    <row r="12" spans="1:15" x14ac:dyDescent="0.25">
      <c r="A12" s="7" t="s">
        <v>37</v>
      </c>
      <c r="B12" s="14" t="s">
        <v>38</v>
      </c>
      <c r="C12" s="17" t="s">
        <v>39</v>
      </c>
      <c r="D12" s="10">
        <f t="shared" si="0"/>
        <v>56600</v>
      </c>
      <c r="E12" s="11">
        <v>7000</v>
      </c>
      <c r="F12" s="11">
        <v>6600</v>
      </c>
      <c r="G12" s="11">
        <v>23000</v>
      </c>
      <c r="H12" s="11">
        <v>17000</v>
      </c>
      <c r="I12" s="12">
        <v>1000</v>
      </c>
      <c r="J12" s="12">
        <v>0</v>
      </c>
      <c r="K12" s="12">
        <v>0</v>
      </c>
      <c r="L12" s="12">
        <v>0</v>
      </c>
      <c r="M12" s="12">
        <v>2000</v>
      </c>
      <c r="N12" s="12">
        <v>0</v>
      </c>
      <c r="O12" s="16">
        <v>0</v>
      </c>
    </row>
    <row r="13" spans="1:15" x14ac:dyDescent="0.25">
      <c r="A13" s="7" t="s">
        <v>40</v>
      </c>
      <c r="B13" s="14" t="s">
        <v>41</v>
      </c>
      <c r="C13" s="17"/>
      <c r="D13" s="10">
        <f t="shared" si="0"/>
        <v>149000</v>
      </c>
      <c r="E13" s="11">
        <v>9000</v>
      </c>
      <c r="F13" s="11">
        <v>33000</v>
      </c>
      <c r="G13" s="11">
        <f>50000+9*3000</f>
        <v>77000</v>
      </c>
      <c r="H13" s="11">
        <f>12*2000</f>
        <v>24000</v>
      </c>
      <c r="I13" s="11">
        <v>3000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6">
        <v>3000</v>
      </c>
    </row>
    <row r="14" spans="1:15" x14ac:dyDescent="0.25">
      <c r="A14" s="7" t="s">
        <v>42</v>
      </c>
      <c r="B14" s="14" t="s">
        <v>43</v>
      </c>
      <c r="C14" s="17"/>
      <c r="D14" s="10">
        <f t="shared" si="0"/>
        <v>88500</v>
      </c>
      <c r="E14" s="11">
        <v>1500</v>
      </c>
      <c r="F14" s="11">
        <v>28000</v>
      </c>
      <c r="G14" s="11">
        <v>8000</v>
      </c>
      <c r="H14" s="11">
        <v>26000</v>
      </c>
      <c r="I14" s="12">
        <v>5000</v>
      </c>
      <c r="J14" s="12">
        <v>0</v>
      </c>
      <c r="K14" s="12">
        <v>5000</v>
      </c>
      <c r="L14" s="12">
        <v>0</v>
      </c>
      <c r="M14" s="12">
        <v>1000</v>
      </c>
      <c r="N14" s="12">
        <v>14000</v>
      </c>
      <c r="O14" s="16">
        <v>0</v>
      </c>
    </row>
    <row r="15" spans="1:15" x14ac:dyDescent="0.25">
      <c r="A15" s="7" t="s">
        <v>44</v>
      </c>
      <c r="B15" s="14" t="s">
        <v>45</v>
      </c>
      <c r="C15" s="17"/>
      <c r="D15" s="10">
        <f t="shared" si="0"/>
        <v>38000</v>
      </c>
      <c r="E15" s="11">
        <v>2000</v>
      </c>
      <c r="F15" s="11">
        <v>5000</v>
      </c>
      <c r="G15" s="11">
        <v>10000</v>
      </c>
      <c r="H15" s="11">
        <v>20000</v>
      </c>
      <c r="I15" s="12">
        <v>1000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6">
        <v>0</v>
      </c>
    </row>
    <row r="16" spans="1:15" x14ac:dyDescent="0.25">
      <c r="A16" s="7" t="s">
        <v>46</v>
      </c>
      <c r="B16" s="14" t="s">
        <v>47</v>
      </c>
      <c r="C16" s="17"/>
      <c r="D16" s="10">
        <f t="shared" si="0"/>
        <v>335000</v>
      </c>
      <c r="E16" s="11">
        <v>20000</v>
      </c>
      <c r="F16" s="11">
        <v>150000</v>
      </c>
      <c r="G16" s="11">
        <v>15000</v>
      </c>
      <c r="H16" s="11">
        <v>20000</v>
      </c>
      <c r="I16" s="12">
        <v>5000</v>
      </c>
      <c r="J16" s="12">
        <v>0</v>
      </c>
      <c r="K16" s="12">
        <v>100000</v>
      </c>
      <c r="L16" s="12">
        <v>0</v>
      </c>
      <c r="M16" s="12">
        <v>0</v>
      </c>
      <c r="N16" s="12">
        <v>25000</v>
      </c>
      <c r="O16" s="16">
        <v>0</v>
      </c>
    </row>
    <row r="17" spans="1:16" x14ac:dyDescent="0.25">
      <c r="A17" s="7" t="s">
        <v>48</v>
      </c>
      <c r="B17" s="14" t="s">
        <v>49</v>
      </c>
      <c r="C17" s="15" t="s">
        <v>50</v>
      </c>
      <c r="D17" s="10">
        <f t="shared" si="0"/>
        <v>327300</v>
      </c>
      <c r="E17" s="11">
        <v>4500</v>
      </c>
      <c r="F17" s="11">
        <v>180000</v>
      </c>
      <c r="G17" s="11">
        <f>15000+13500</f>
        <v>28500</v>
      </c>
      <c r="H17" s="11">
        <f>15000+62000</f>
        <v>77000</v>
      </c>
      <c r="I17" s="12">
        <v>800</v>
      </c>
      <c r="J17" s="12">
        <v>0</v>
      </c>
      <c r="K17" s="12">
        <v>5000</v>
      </c>
      <c r="L17" s="12">
        <v>0</v>
      </c>
      <c r="M17" s="12">
        <v>1500</v>
      </c>
      <c r="N17" s="12">
        <v>30000</v>
      </c>
      <c r="O17" s="16">
        <v>0</v>
      </c>
    </row>
    <row r="18" spans="1:16" x14ac:dyDescent="0.25">
      <c r="A18" s="7" t="s">
        <v>51</v>
      </c>
      <c r="B18" s="14" t="s">
        <v>52</v>
      </c>
      <c r="C18" s="15">
        <v>51870</v>
      </c>
      <c r="D18" s="10">
        <f t="shared" si="0"/>
        <v>0</v>
      </c>
      <c r="E18" s="11">
        <v>0</v>
      </c>
      <c r="F18" s="11">
        <v>0</v>
      </c>
      <c r="G18" s="11">
        <v>0</v>
      </c>
      <c r="H18" s="11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6">
        <v>0</v>
      </c>
    </row>
    <row r="19" spans="1:16" x14ac:dyDescent="0.25">
      <c r="A19" s="7" t="s">
        <v>53</v>
      </c>
      <c r="B19" s="14" t="s">
        <v>54</v>
      </c>
      <c r="C19" s="17">
        <v>52100</v>
      </c>
      <c r="D19" s="10">
        <f t="shared" si="0"/>
        <v>3921600</v>
      </c>
      <c r="E19" s="11">
        <v>430200</v>
      </c>
      <c r="F19" s="11">
        <v>873400</v>
      </c>
      <c r="G19" s="11">
        <v>1449000</v>
      </c>
      <c r="H19" s="11">
        <f>234000+762000</f>
        <v>996000</v>
      </c>
      <c r="I19" s="12">
        <v>120000</v>
      </c>
      <c r="J19" s="12">
        <v>0</v>
      </c>
      <c r="K19" s="12">
        <v>0</v>
      </c>
      <c r="L19" s="12">
        <f>30000*0.3*4</f>
        <v>36000</v>
      </c>
      <c r="M19" s="12">
        <v>0</v>
      </c>
      <c r="N19" s="12">
        <v>0</v>
      </c>
      <c r="O19" s="16">
        <v>17000</v>
      </c>
      <c r="P19" t="s">
        <v>55</v>
      </c>
    </row>
    <row r="20" spans="1:16" x14ac:dyDescent="0.25">
      <c r="A20" s="7" t="s">
        <v>56</v>
      </c>
      <c r="B20" s="14" t="s">
        <v>57</v>
      </c>
      <c r="C20" s="17">
        <v>52100</v>
      </c>
      <c r="D20" s="10">
        <f t="shared" si="0"/>
        <v>732600</v>
      </c>
      <c r="E20" s="11">
        <v>0</v>
      </c>
      <c r="F20" s="11">
        <v>10000</v>
      </c>
      <c r="G20" s="11">
        <v>40000</v>
      </c>
      <c r="H20" s="11">
        <f>550000</f>
        <v>550000</v>
      </c>
      <c r="I20" s="12">
        <v>50000</v>
      </c>
      <c r="J20" s="12">
        <v>9600</v>
      </c>
      <c r="K20" s="12">
        <v>30000</v>
      </c>
      <c r="L20" s="12">
        <v>0</v>
      </c>
      <c r="M20" s="12">
        <v>33000</v>
      </c>
      <c r="N20" s="12">
        <v>10000</v>
      </c>
      <c r="O20" s="16">
        <v>0</v>
      </c>
      <c r="P20" s="18"/>
    </row>
    <row r="21" spans="1:16" x14ac:dyDescent="0.25">
      <c r="A21" s="7" t="s">
        <v>58</v>
      </c>
      <c r="B21" s="14" t="s">
        <v>59</v>
      </c>
      <c r="C21" s="17">
        <v>52400</v>
      </c>
      <c r="D21" s="10">
        <f t="shared" si="0"/>
        <v>1325500.8</v>
      </c>
      <c r="E21" s="11">
        <f>0.338*E19</f>
        <v>145407.6</v>
      </c>
      <c r="F21" s="11">
        <f t="shared" ref="F21:O21" si="1">0.338*F19</f>
        <v>295209.2</v>
      </c>
      <c r="G21" s="11">
        <f t="shared" si="1"/>
        <v>489762.00000000006</v>
      </c>
      <c r="H21" s="11">
        <f t="shared" si="1"/>
        <v>336648</v>
      </c>
      <c r="I21" s="11">
        <f t="shared" si="1"/>
        <v>40560</v>
      </c>
      <c r="J21" s="11">
        <f t="shared" si="1"/>
        <v>0</v>
      </c>
      <c r="K21" s="11">
        <f t="shared" si="1"/>
        <v>0</v>
      </c>
      <c r="L21" s="11">
        <f t="shared" si="1"/>
        <v>12168</v>
      </c>
      <c r="M21" s="11">
        <f t="shared" si="1"/>
        <v>0</v>
      </c>
      <c r="N21" s="11">
        <f t="shared" si="1"/>
        <v>0</v>
      </c>
      <c r="O21" s="11">
        <f t="shared" si="1"/>
        <v>5746</v>
      </c>
    </row>
    <row r="22" spans="1:16" x14ac:dyDescent="0.25">
      <c r="A22" s="7" t="s">
        <v>60</v>
      </c>
      <c r="B22" s="14" t="s">
        <v>61</v>
      </c>
      <c r="C22" s="15">
        <v>52700</v>
      </c>
      <c r="D22" s="10">
        <f t="shared" si="0"/>
        <v>16470.009999999998</v>
      </c>
      <c r="E22" s="11">
        <f>0.0042*E19</f>
        <v>1806.84</v>
      </c>
      <c r="F22" s="11">
        <f t="shared" ref="F22:N22" si="2">0.0042*F19</f>
        <v>3668.2799999999997</v>
      </c>
      <c r="G22" s="11">
        <f t="shared" si="2"/>
        <v>6085.7999999999993</v>
      </c>
      <c r="H22" s="11">
        <f t="shared" si="2"/>
        <v>4183.2</v>
      </c>
      <c r="I22" s="11">
        <f t="shared" si="2"/>
        <v>503.99999999999994</v>
      </c>
      <c r="J22" s="11">
        <f t="shared" si="2"/>
        <v>0</v>
      </c>
      <c r="K22" s="11">
        <f t="shared" si="2"/>
        <v>0</v>
      </c>
      <c r="L22" s="11">
        <f t="shared" si="2"/>
        <v>151.19999999999999</v>
      </c>
      <c r="M22" s="11">
        <f t="shared" si="2"/>
        <v>0</v>
      </c>
      <c r="N22" s="11">
        <f t="shared" si="2"/>
        <v>0</v>
      </c>
      <c r="O22" s="11">
        <v>70.69</v>
      </c>
    </row>
    <row r="23" spans="1:16" x14ac:dyDescent="0.25">
      <c r="A23" s="7" t="s">
        <v>62</v>
      </c>
      <c r="B23" s="14" t="s">
        <v>63</v>
      </c>
      <c r="C23" s="15" t="s">
        <v>64</v>
      </c>
      <c r="D23" s="10">
        <f t="shared" si="0"/>
        <v>3450</v>
      </c>
      <c r="E23" s="11">
        <v>0</v>
      </c>
      <c r="F23" s="11">
        <v>0</v>
      </c>
      <c r="G23" s="11">
        <v>1000</v>
      </c>
      <c r="H23" s="11">
        <v>1000</v>
      </c>
      <c r="I23" s="12">
        <v>1000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6">
        <v>450</v>
      </c>
    </row>
    <row r="24" spans="1:16" x14ac:dyDescent="0.25">
      <c r="A24" s="7" t="s">
        <v>65</v>
      </c>
      <c r="B24" s="14" t="s">
        <v>66</v>
      </c>
      <c r="C24" s="15">
        <v>54400</v>
      </c>
      <c r="D24" s="10">
        <f t="shared" si="0"/>
        <v>0</v>
      </c>
      <c r="E24" s="11">
        <v>0</v>
      </c>
      <c r="F24" s="11">
        <v>0</v>
      </c>
      <c r="G24" s="11">
        <v>0</v>
      </c>
      <c r="H24" s="11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6">
        <v>0</v>
      </c>
    </row>
    <row r="25" spans="1:16" x14ac:dyDescent="0.25">
      <c r="A25" s="7" t="s">
        <v>67</v>
      </c>
      <c r="B25" s="14" t="s">
        <v>68</v>
      </c>
      <c r="C25" s="15">
        <v>54910</v>
      </c>
      <c r="D25" s="10">
        <f t="shared" si="0"/>
        <v>2925</v>
      </c>
      <c r="E25" s="11">
        <v>0</v>
      </c>
      <c r="F25" s="11">
        <v>800</v>
      </c>
      <c r="G25" s="11">
        <v>800</v>
      </c>
      <c r="H25" s="11">
        <v>800</v>
      </c>
      <c r="I25" s="12">
        <v>100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6">
        <v>425</v>
      </c>
    </row>
    <row r="26" spans="1:16" x14ac:dyDescent="0.25">
      <c r="A26" s="7" t="s">
        <v>69</v>
      </c>
      <c r="B26" s="14" t="s">
        <v>70</v>
      </c>
      <c r="C26" s="15" t="s">
        <v>71</v>
      </c>
      <c r="D26" s="10">
        <f t="shared" si="0"/>
        <v>41500</v>
      </c>
      <c r="E26" s="11">
        <v>0</v>
      </c>
      <c r="F26" s="11">
        <v>0</v>
      </c>
      <c r="G26" s="11">
        <v>0</v>
      </c>
      <c r="H26" s="11">
        <v>0</v>
      </c>
      <c r="I26" s="12">
        <v>0</v>
      </c>
      <c r="J26" s="12">
        <v>0</v>
      </c>
      <c r="K26" s="12">
        <v>0</v>
      </c>
      <c r="L26" s="12">
        <v>0</v>
      </c>
      <c r="M26" s="12">
        <v>20000</v>
      </c>
      <c r="N26" s="12">
        <v>0</v>
      </c>
      <c r="O26" s="16">
        <v>21500</v>
      </c>
    </row>
    <row r="27" spans="1:16" x14ac:dyDescent="0.25">
      <c r="A27" s="7" t="s">
        <v>72</v>
      </c>
      <c r="B27" s="14" t="s">
        <v>73</v>
      </c>
      <c r="C27" s="15"/>
      <c r="D27" s="10">
        <f t="shared" si="0"/>
        <v>0</v>
      </c>
      <c r="E27" s="11">
        <v>0</v>
      </c>
      <c r="F27" s="11">
        <v>0</v>
      </c>
      <c r="G27" s="11">
        <v>0</v>
      </c>
      <c r="H27" s="11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6">
        <v>0</v>
      </c>
    </row>
    <row r="28" spans="1:16" x14ac:dyDescent="0.25">
      <c r="A28" s="7" t="s">
        <v>74</v>
      </c>
      <c r="B28" s="14" t="s">
        <v>75</v>
      </c>
      <c r="C28" s="15">
        <v>591</v>
      </c>
      <c r="D28" s="10">
        <f t="shared" si="0"/>
        <v>0</v>
      </c>
      <c r="E28" s="11">
        <v>0</v>
      </c>
      <c r="F28" s="11">
        <v>0</v>
      </c>
      <c r="G28" s="11">
        <v>0</v>
      </c>
      <c r="H28" s="11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6">
        <v>0</v>
      </c>
    </row>
    <row r="29" spans="1:16" ht="15.75" thickBot="1" x14ac:dyDescent="0.3">
      <c r="A29" s="7" t="s">
        <v>76</v>
      </c>
      <c r="B29" s="19" t="s">
        <v>77</v>
      </c>
      <c r="C29" s="20" t="s">
        <v>78</v>
      </c>
      <c r="D29" s="10">
        <f t="shared" si="0"/>
        <v>0</v>
      </c>
      <c r="E29" s="11">
        <v>0</v>
      </c>
      <c r="F29" s="11">
        <v>0</v>
      </c>
      <c r="G29" s="11">
        <v>0</v>
      </c>
      <c r="H29" s="21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6">
        <v>0</v>
      </c>
    </row>
    <row r="30" spans="1:16" ht="15.75" thickBot="1" x14ac:dyDescent="0.3">
      <c r="A30" s="22"/>
      <c r="B30" s="23" t="s">
        <v>79</v>
      </c>
      <c r="C30" s="24"/>
      <c r="D30" s="25">
        <f t="shared" ref="D30:O30" si="3">SUM(D2:D29)</f>
        <v>8234131.4099999992</v>
      </c>
      <c r="E30" s="26">
        <f t="shared" si="3"/>
        <v>681114.44</v>
      </c>
      <c r="F30" s="26">
        <f t="shared" si="3"/>
        <v>1914477.48</v>
      </c>
      <c r="G30" s="26">
        <f t="shared" si="3"/>
        <v>2384647.7999999998</v>
      </c>
      <c r="H30" s="26">
        <f t="shared" si="3"/>
        <v>2380631.2000000002</v>
      </c>
      <c r="I30" s="26">
        <f t="shared" si="3"/>
        <v>312764</v>
      </c>
      <c r="J30" s="26">
        <f t="shared" si="3"/>
        <v>18820</v>
      </c>
      <c r="K30" s="26">
        <f t="shared" si="3"/>
        <v>250000</v>
      </c>
      <c r="L30" s="26">
        <f t="shared" si="3"/>
        <v>57484.799999999996</v>
      </c>
      <c r="M30" s="26">
        <f t="shared" si="3"/>
        <v>65000</v>
      </c>
      <c r="N30" s="26">
        <f t="shared" si="3"/>
        <v>121000</v>
      </c>
      <c r="O30" s="26">
        <f t="shared" si="3"/>
        <v>48191.69</v>
      </c>
    </row>
    <row r="31" spans="1:16" x14ac:dyDescent="0.25">
      <c r="A31" s="7" t="s">
        <v>80</v>
      </c>
      <c r="B31" s="8" t="s">
        <v>81</v>
      </c>
      <c r="C31" s="9">
        <v>69100</v>
      </c>
      <c r="D31" s="10">
        <f t="shared" ref="D31:D36" si="4">SUM(E31:O31)</f>
        <v>647058.71799999988</v>
      </c>
      <c r="E31" s="11">
        <f>0.95*E30</f>
        <v>647058.71799999988</v>
      </c>
      <c r="F31" s="11"/>
      <c r="G31" s="11"/>
      <c r="H31" s="11"/>
      <c r="I31" s="12"/>
      <c r="J31" s="12"/>
      <c r="K31" s="12"/>
      <c r="L31" s="12"/>
      <c r="M31" s="12"/>
      <c r="N31" s="12"/>
      <c r="O31" s="13"/>
    </row>
    <row r="32" spans="1:16" x14ac:dyDescent="0.25">
      <c r="A32" s="7" t="s">
        <v>82</v>
      </c>
      <c r="B32" s="19" t="s">
        <v>83</v>
      </c>
      <c r="C32" s="20">
        <v>69100</v>
      </c>
      <c r="D32" s="10">
        <f t="shared" si="4"/>
        <v>1914477.48</v>
      </c>
      <c r="E32" s="21"/>
      <c r="F32" s="21">
        <f>F30</f>
        <v>1914477.48</v>
      </c>
      <c r="G32" s="21"/>
      <c r="H32" s="21"/>
      <c r="I32" s="27"/>
      <c r="J32" s="27"/>
      <c r="K32" s="27"/>
      <c r="L32" s="27"/>
      <c r="M32" s="27"/>
      <c r="N32" s="27"/>
      <c r="O32" s="16"/>
    </row>
    <row r="33" spans="1:15" x14ac:dyDescent="0.25">
      <c r="A33" s="7" t="s">
        <v>84</v>
      </c>
      <c r="B33" s="19" t="s">
        <v>85</v>
      </c>
      <c r="C33" s="20">
        <v>69100</v>
      </c>
      <c r="D33" s="10">
        <f t="shared" si="4"/>
        <v>2265415.4099999997</v>
      </c>
      <c r="E33" s="21"/>
      <c r="F33" s="21"/>
      <c r="G33" s="21">
        <f>G30*0.95</f>
        <v>2265415.4099999997</v>
      </c>
      <c r="H33" s="21"/>
      <c r="I33" s="27"/>
      <c r="J33" s="27"/>
      <c r="K33" s="27"/>
      <c r="L33" s="27"/>
      <c r="M33" s="27"/>
      <c r="N33" s="27"/>
      <c r="O33" s="16"/>
    </row>
    <row r="34" spans="1:15" x14ac:dyDescent="0.25">
      <c r="A34" s="7" t="s">
        <v>86</v>
      </c>
      <c r="B34" s="19" t="s">
        <v>87</v>
      </c>
      <c r="C34" s="20"/>
      <c r="D34" s="10">
        <f t="shared" si="4"/>
        <v>2380631.2000000002</v>
      </c>
      <c r="E34" s="21"/>
      <c r="F34" s="21"/>
      <c r="G34" s="21"/>
      <c r="H34" s="21">
        <f>H30</f>
        <v>2380631.2000000002</v>
      </c>
      <c r="I34" s="27"/>
      <c r="J34" s="27"/>
      <c r="K34" s="27"/>
      <c r="L34" s="27"/>
      <c r="M34" s="27"/>
      <c r="N34" s="27"/>
      <c r="O34" s="16"/>
    </row>
    <row r="35" spans="1:15" x14ac:dyDescent="0.25">
      <c r="A35" s="7" t="s">
        <v>88</v>
      </c>
      <c r="B35" s="19" t="s">
        <v>89</v>
      </c>
      <c r="C35" s="20"/>
      <c r="D35" s="10">
        <f t="shared" si="4"/>
        <v>297125.8</v>
      </c>
      <c r="E35" s="21"/>
      <c r="F35" s="21"/>
      <c r="G35" s="21"/>
      <c r="H35" s="21"/>
      <c r="I35" s="27">
        <f>0.95*I30</f>
        <v>297125.8</v>
      </c>
      <c r="J35" s="27"/>
      <c r="K35" s="27"/>
      <c r="L35" s="27"/>
      <c r="M35" s="27"/>
      <c r="N35" s="27"/>
      <c r="O35" s="16"/>
    </row>
    <row r="36" spans="1:15" x14ac:dyDescent="0.25">
      <c r="A36" s="7" t="s">
        <v>90</v>
      </c>
      <c r="B36" s="19" t="s">
        <v>91</v>
      </c>
      <c r="C36" s="20"/>
      <c r="D36" s="10">
        <f t="shared" si="4"/>
        <v>16938</v>
      </c>
      <c r="E36" s="21"/>
      <c r="F36" s="21"/>
      <c r="G36" s="21"/>
      <c r="H36" s="21"/>
      <c r="I36" s="27"/>
      <c r="J36" s="27">
        <f>J30*0.9</f>
        <v>16938</v>
      </c>
      <c r="K36" s="27"/>
      <c r="L36" s="27"/>
      <c r="M36" s="27"/>
      <c r="N36" s="27"/>
      <c r="O36" s="16"/>
    </row>
    <row r="37" spans="1:15" x14ac:dyDescent="0.25">
      <c r="A37" s="7" t="s">
        <v>92</v>
      </c>
      <c r="B37" s="19" t="s">
        <v>93</v>
      </c>
      <c r="C37" s="20"/>
      <c r="D37" s="10">
        <f t="shared" ref="D37:D39" si="5">SUM(E37:O37)</f>
        <v>250000</v>
      </c>
      <c r="E37" s="21"/>
      <c r="F37" s="21"/>
      <c r="G37" s="21"/>
      <c r="H37" s="21"/>
      <c r="I37" s="27"/>
      <c r="J37" s="27"/>
      <c r="K37" s="27">
        <f>K30</f>
        <v>250000</v>
      </c>
      <c r="L37" s="27"/>
      <c r="M37" s="27"/>
      <c r="N37" s="27"/>
      <c r="O37" s="16"/>
    </row>
    <row r="38" spans="1:15" x14ac:dyDescent="0.25">
      <c r="A38" s="7" t="s">
        <v>94</v>
      </c>
      <c r="B38" s="19" t="s">
        <v>95</v>
      </c>
      <c r="C38" s="20"/>
      <c r="D38" s="10">
        <f t="shared" si="5"/>
        <v>57484.799999999996</v>
      </c>
      <c r="E38" s="21"/>
      <c r="F38" s="21"/>
      <c r="G38" s="21"/>
      <c r="H38" s="21"/>
      <c r="I38" s="27"/>
      <c r="J38" s="27"/>
      <c r="K38" s="27"/>
      <c r="L38" s="27">
        <f>L30</f>
        <v>57484.799999999996</v>
      </c>
      <c r="M38" s="27"/>
      <c r="N38" s="27"/>
      <c r="O38" s="16"/>
    </row>
    <row r="39" spans="1:15" x14ac:dyDescent="0.25">
      <c r="A39" s="7" t="s">
        <v>96</v>
      </c>
      <c r="B39" s="19" t="s">
        <v>97</v>
      </c>
      <c r="C39" s="20"/>
      <c r="D39" s="10">
        <f t="shared" si="5"/>
        <v>55000</v>
      </c>
      <c r="E39" s="21"/>
      <c r="F39" s="21"/>
      <c r="G39" s="21"/>
      <c r="H39" s="21"/>
      <c r="I39" s="27"/>
      <c r="J39" s="27"/>
      <c r="K39" s="27"/>
      <c r="L39" s="27"/>
      <c r="M39" s="28">
        <v>55000</v>
      </c>
      <c r="N39" s="27"/>
      <c r="O39" s="16"/>
    </row>
    <row r="40" spans="1:15" x14ac:dyDescent="0.25">
      <c r="A40" s="7" t="s">
        <v>98</v>
      </c>
      <c r="B40" s="14" t="s">
        <v>99</v>
      </c>
      <c r="C40" s="15">
        <v>60200</v>
      </c>
      <c r="D40" s="10">
        <f>SUM(E40:O40)</f>
        <v>131000</v>
      </c>
      <c r="E40" s="21"/>
      <c r="F40" s="21"/>
      <c r="G40" s="21"/>
      <c r="H40" s="21"/>
      <c r="I40" s="27"/>
      <c r="J40" s="27"/>
      <c r="K40" s="27"/>
      <c r="L40" s="27"/>
      <c r="M40" s="27">
        <v>10000</v>
      </c>
      <c r="N40" s="27">
        <f>N30</f>
        <v>121000</v>
      </c>
      <c r="O40" s="16"/>
    </row>
    <row r="41" spans="1:15" x14ac:dyDescent="0.25">
      <c r="A41" s="7" t="s">
        <v>100</v>
      </c>
      <c r="B41" s="29" t="s">
        <v>70</v>
      </c>
      <c r="C41" s="30"/>
      <c r="D41" s="10">
        <v>217000</v>
      </c>
      <c r="E41" s="31">
        <f>E30-E31</f>
        <v>34055.722000000067</v>
      </c>
      <c r="F41" s="31"/>
      <c r="G41" s="31">
        <f>G30-G33</f>
        <v>119232.39000000013</v>
      </c>
      <c r="H41" s="31">
        <f>H30-H34</f>
        <v>0</v>
      </c>
      <c r="I41" s="32">
        <f>I30-I35</f>
        <v>15638.200000000012</v>
      </c>
      <c r="J41" s="32">
        <f>J30-J36</f>
        <v>1882</v>
      </c>
      <c r="K41" s="32"/>
      <c r="L41" s="32"/>
      <c r="M41" s="32"/>
      <c r="N41" s="32"/>
      <c r="O41" s="33">
        <f>D41-N41-M41-L41-K41-J41-I41-H41-G41-F41-E41</f>
        <v>46191.687999999791</v>
      </c>
    </row>
    <row r="42" spans="1:15" x14ac:dyDescent="0.25">
      <c r="A42" s="7" t="s">
        <v>101</v>
      </c>
      <c r="B42" s="29" t="s">
        <v>102</v>
      </c>
      <c r="C42" s="30"/>
      <c r="D42" s="10">
        <f>SUM(E42:O42)</f>
        <v>0</v>
      </c>
      <c r="E42" s="31"/>
      <c r="F42" s="31"/>
      <c r="G42" s="31"/>
      <c r="H42" s="31"/>
      <c r="I42" s="32"/>
      <c r="J42" s="32"/>
      <c r="K42" s="32"/>
      <c r="L42" s="32"/>
      <c r="M42" s="32"/>
      <c r="N42" s="32"/>
      <c r="O42" s="33">
        <v>0</v>
      </c>
    </row>
    <row r="43" spans="1:15" ht="15.75" thickBot="1" x14ac:dyDescent="0.3">
      <c r="A43" s="7" t="s">
        <v>103</v>
      </c>
      <c r="B43" s="29" t="s">
        <v>104</v>
      </c>
      <c r="C43" s="30"/>
      <c r="D43" s="10">
        <f>SUM(E43:O43)</f>
        <v>2000</v>
      </c>
      <c r="E43" s="31"/>
      <c r="F43" s="31"/>
      <c r="G43" s="31"/>
      <c r="H43" s="31"/>
      <c r="I43" s="32"/>
      <c r="J43" s="32"/>
      <c r="K43" s="32"/>
      <c r="L43" s="32"/>
      <c r="M43" s="32"/>
      <c r="N43" s="32"/>
      <c r="O43" s="33">
        <v>2000</v>
      </c>
    </row>
    <row r="44" spans="1:15" x14ac:dyDescent="0.25">
      <c r="A44" s="34"/>
      <c r="B44" s="35" t="s">
        <v>105</v>
      </c>
      <c r="C44" s="36"/>
      <c r="D44" s="37">
        <f t="shared" ref="D44:N44" si="6">SUM(D31:D43)</f>
        <v>8234131.4079999989</v>
      </c>
      <c r="E44" s="38">
        <f t="shared" si="6"/>
        <v>681114.44</v>
      </c>
      <c r="F44" s="38">
        <f t="shared" si="6"/>
        <v>1914477.48</v>
      </c>
      <c r="G44" s="38">
        <f t="shared" si="6"/>
        <v>2384647.7999999998</v>
      </c>
      <c r="H44" s="38">
        <f t="shared" si="6"/>
        <v>2380631.2000000002</v>
      </c>
      <c r="I44" s="38">
        <f t="shared" si="6"/>
        <v>312764</v>
      </c>
      <c r="J44" s="38">
        <f t="shared" si="6"/>
        <v>18820</v>
      </c>
      <c r="K44" s="38">
        <f t="shared" si="6"/>
        <v>250000</v>
      </c>
      <c r="L44" s="38">
        <f t="shared" si="6"/>
        <v>57484.799999999996</v>
      </c>
      <c r="M44" s="38">
        <f t="shared" si="6"/>
        <v>65000</v>
      </c>
      <c r="N44" s="38">
        <f t="shared" si="6"/>
        <v>121000</v>
      </c>
      <c r="O44" s="39">
        <f>SUM(O31:O43)</f>
        <v>48191.687999999791</v>
      </c>
    </row>
    <row r="45" spans="1:15" ht="15.75" thickBot="1" x14ac:dyDescent="0.3">
      <c r="A45" s="40"/>
      <c r="B45" s="41" t="s">
        <v>106</v>
      </c>
      <c r="C45" s="42"/>
      <c r="D45" s="43">
        <f>D44-D30</f>
        <v>-2.0000003278255463E-3</v>
      </c>
      <c r="E45" s="44">
        <f t="shared" ref="E45:O45" si="7">E44-E30</f>
        <v>0</v>
      </c>
      <c r="F45" s="44">
        <f t="shared" si="7"/>
        <v>0</v>
      </c>
      <c r="G45" s="44">
        <f t="shared" si="7"/>
        <v>0</v>
      </c>
      <c r="H45" s="44">
        <f t="shared" si="7"/>
        <v>0</v>
      </c>
      <c r="I45" s="44">
        <f t="shared" si="7"/>
        <v>0</v>
      </c>
      <c r="J45" s="44">
        <f t="shared" si="7"/>
        <v>0</v>
      </c>
      <c r="K45" s="44">
        <f t="shared" si="7"/>
        <v>0</v>
      </c>
      <c r="L45" s="44">
        <f t="shared" si="7"/>
        <v>0</v>
      </c>
      <c r="M45" s="44">
        <f t="shared" si="7"/>
        <v>0</v>
      </c>
      <c r="N45" s="44">
        <f t="shared" si="7"/>
        <v>0</v>
      </c>
      <c r="O45" s="45">
        <f t="shared" si="7"/>
        <v>-2.0000002114102244E-3</v>
      </c>
    </row>
    <row r="51" spans="2:15" x14ac:dyDescent="0.25">
      <c r="B51" s="46" t="s">
        <v>119</v>
      </c>
    </row>
    <row r="52" spans="2:15" x14ac:dyDescent="0.25">
      <c r="B52" s="65" t="s">
        <v>107</v>
      </c>
      <c r="C52" s="65"/>
      <c r="D52" s="65"/>
      <c r="E52" s="65" t="s">
        <v>108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2:15" x14ac:dyDescent="0.25">
      <c r="B53" s="65" t="s">
        <v>109</v>
      </c>
      <c r="C53" s="65"/>
      <c r="D53" s="65"/>
      <c r="E53" s="65" t="s">
        <v>110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</row>
    <row r="54" spans="2:15" x14ac:dyDescent="0.25">
      <c r="B54" s="65" t="s">
        <v>6</v>
      </c>
      <c r="C54" s="65"/>
      <c r="D54" s="65"/>
      <c r="E54" s="65" t="s">
        <v>111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</row>
    <row r="55" spans="2:15" x14ac:dyDescent="0.25">
      <c r="B55" s="65" t="s">
        <v>7</v>
      </c>
      <c r="C55" s="65"/>
      <c r="D55" s="65"/>
      <c r="E55" s="65" t="s">
        <v>112</v>
      </c>
      <c r="F55" s="65"/>
      <c r="G55" s="65"/>
      <c r="H55" s="65"/>
      <c r="I55" s="65"/>
      <c r="J55" s="65"/>
      <c r="K55" s="65"/>
      <c r="L55" s="65"/>
      <c r="M55" s="65"/>
      <c r="N55" s="65"/>
      <c r="O55" s="65"/>
    </row>
    <row r="56" spans="2:15" x14ac:dyDescent="0.25">
      <c r="B56" s="65" t="s">
        <v>9</v>
      </c>
      <c r="C56" s="65"/>
      <c r="D56" s="65"/>
      <c r="E56" s="65" t="s">
        <v>113</v>
      </c>
      <c r="F56" s="65"/>
      <c r="G56" s="65"/>
      <c r="H56" s="65"/>
      <c r="I56" s="65"/>
      <c r="J56" s="65"/>
      <c r="K56" s="65"/>
      <c r="L56" s="65"/>
      <c r="M56" s="65"/>
      <c r="N56" s="65"/>
      <c r="O56" s="65"/>
    </row>
    <row r="57" spans="2:15" x14ac:dyDescent="0.25">
      <c r="B57" s="65" t="s">
        <v>12</v>
      </c>
      <c r="C57" s="65"/>
      <c r="D57" s="65"/>
      <c r="E57" s="65" t="s">
        <v>114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</row>
    <row r="58" spans="2:15" x14ac:dyDescent="0.25">
      <c r="B58" s="65" t="s">
        <v>115</v>
      </c>
      <c r="C58" s="65"/>
      <c r="D58" s="65"/>
      <c r="E58" s="65" t="s">
        <v>116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</row>
    <row r="59" spans="2:15" x14ac:dyDescent="0.25">
      <c r="B59" s="65" t="s">
        <v>117</v>
      </c>
      <c r="C59" s="65"/>
      <c r="D59" s="65"/>
      <c r="E59" s="65" t="s">
        <v>118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</row>
    <row r="60" spans="2:15" x14ac:dyDescent="0.25">
      <c r="B60" s="47"/>
    </row>
    <row r="61" spans="2:15" x14ac:dyDescent="0.25">
      <c r="C61" s="48"/>
    </row>
    <row r="62" spans="2:15" x14ac:dyDescent="0.25">
      <c r="C62" s="48"/>
      <c r="D62" s="49"/>
    </row>
    <row r="63" spans="2:15" x14ac:dyDescent="0.25">
      <c r="C63" s="48"/>
      <c r="D63" s="50"/>
      <c r="E63" s="47"/>
      <c r="F63" s="47"/>
    </row>
    <row r="64" spans="2:15" x14ac:dyDescent="0.25">
      <c r="C64" s="48"/>
      <c r="D64" s="50"/>
      <c r="E64" s="47"/>
      <c r="F64" s="47"/>
    </row>
    <row r="65" spans="2:6" x14ac:dyDescent="0.25">
      <c r="B65" s="47"/>
      <c r="D65" s="47"/>
      <c r="E65" s="47"/>
      <c r="F65" s="47"/>
    </row>
    <row r="66" spans="2:6" x14ac:dyDescent="0.25">
      <c r="B66" s="47"/>
      <c r="D66" s="47"/>
      <c r="E66" s="47"/>
      <c r="F66" s="47"/>
    </row>
  </sheetData>
  <mergeCells count="16">
    <mergeCell ref="B52:D52"/>
    <mergeCell ref="E52:O52"/>
    <mergeCell ref="B53:D53"/>
    <mergeCell ref="E53:O53"/>
    <mergeCell ref="B54:D54"/>
    <mergeCell ref="E54:O54"/>
    <mergeCell ref="B58:D58"/>
    <mergeCell ref="E58:O58"/>
    <mergeCell ref="B59:D59"/>
    <mergeCell ref="E59:O59"/>
    <mergeCell ref="B55:D55"/>
    <mergeCell ref="E55:O55"/>
    <mergeCell ref="B56:D56"/>
    <mergeCell ref="E56:O56"/>
    <mergeCell ref="B57:D57"/>
    <mergeCell ref="E57:O57"/>
  </mergeCells>
  <pageMargins left="0.70866141732283472" right="0.70866141732283472" top="0.74803149606299213" bottom="0.74803149606299213" header="0.31496062992125984" footer="0.31496062992125984"/>
  <pageSetup paperSize="8" scale="84" fitToHeight="0" orientation="landscape" r:id="rId1"/>
  <headerFooter>
    <oddHeader>&amp;CNávrh rozpočtu na rok 2023</oddHeader>
    <oddFooter>&amp;LČlenění na projekty a činnosti není závazné.
Změny rozpočtu provádí programový výbor.&amp;RMAS Pobeskydí, z. s.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E580C-684B-46E1-B47B-87B1DD9741B0}">
  <sheetPr filterMode="1"/>
  <dimension ref="A1:E51"/>
  <sheetViews>
    <sheetView workbookViewId="0">
      <selection activeCell="D8" sqref="D8"/>
    </sheetView>
  </sheetViews>
  <sheetFormatPr defaultRowHeight="15" x14ac:dyDescent="0.25"/>
  <cols>
    <col min="1" max="1" width="31.28515625" customWidth="1"/>
    <col min="2" max="2" width="18.7109375" customWidth="1"/>
    <col min="3" max="3" width="41.5703125" customWidth="1"/>
    <col min="4" max="4" width="14.140625" bestFit="1" customWidth="1"/>
    <col min="5" max="5" width="12.42578125" customWidth="1"/>
  </cols>
  <sheetData>
    <row r="1" spans="1:5" x14ac:dyDescent="0.25">
      <c r="A1" s="63" t="s">
        <v>175</v>
      </c>
    </row>
    <row r="2" spans="1:5" x14ac:dyDescent="0.25">
      <c r="B2" t="s">
        <v>181</v>
      </c>
      <c r="C2" t="s">
        <v>182</v>
      </c>
      <c r="D2" t="s">
        <v>180</v>
      </c>
    </row>
    <row r="3" spans="1:5" x14ac:dyDescent="0.25">
      <c r="A3" t="s">
        <v>176</v>
      </c>
      <c r="B3" s="64">
        <v>45000</v>
      </c>
      <c r="C3" s="64">
        <f>B3*D3</f>
        <v>180000</v>
      </c>
      <c r="D3">
        <v>4</v>
      </c>
    </row>
    <row r="4" spans="1:5" x14ac:dyDescent="0.25">
      <c r="A4" t="s">
        <v>177</v>
      </c>
      <c r="B4" s="64">
        <v>3000</v>
      </c>
      <c r="C4" s="64">
        <f t="shared" ref="C4:C6" si="0">B4*D4</f>
        <v>30000</v>
      </c>
      <c r="D4">
        <v>10</v>
      </c>
    </row>
    <row r="5" spans="1:5" x14ac:dyDescent="0.25">
      <c r="A5" t="s">
        <v>178</v>
      </c>
      <c r="B5" s="64">
        <v>500</v>
      </c>
      <c r="C5" s="64">
        <f t="shared" si="0"/>
        <v>3000</v>
      </c>
      <c r="D5">
        <v>6</v>
      </c>
    </row>
    <row r="6" spans="1:5" x14ac:dyDescent="0.25">
      <c r="A6" t="s">
        <v>179</v>
      </c>
      <c r="B6" s="64">
        <v>200</v>
      </c>
      <c r="C6" s="64">
        <f t="shared" si="0"/>
        <v>4000</v>
      </c>
      <c r="D6">
        <v>20</v>
      </c>
    </row>
    <row r="10" spans="1:5" ht="30" x14ac:dyDescent="0.25">
      <c r="A10" s="51" t="s">
        <v>120</v>
      </c>
      <c r="B10" s="52" t="s">
        <v>121</v>
      </c>
      <c r="C10" s="51" t="s">
        <v>122</v>
      </c>
      <c r="D10" s="53" t="s">
        <v>123</v>
      </c>
      <c r="E10" s="54" t="s">
        <v>124</v>
      </c>
    </row>
    <row r="11" spans="1:5" hidden="1" x14ac:dyDescent="0.25">
      <c r="A11" s="55" t="s">
        <v>125</v>
      </c>
      <c r="B11" s="56" t="s">
        <v>126</v>
      </c>
      <c r="C11" s="57" t="s">
        <v>127</v>
      </c>
      <c r="D11" s="58">
        <v>43543</v>
      </c>
      <c r="E11" s="60">
        <v>3000</v>
      </c>
    </row>
    <row r="12" spans="1:5" ht="30" x14ac:dyDescent="0.25">
      <c r="A12" s="55" t="s">
        <v>128</v>
      </c>
      <c r="B12" s="56" t="s">
        <v>126</v>
      </c>
      <c r="C12" s="57" t="s">
        <v>127</v>
      </c>
      <c r="D12" s="58">
        <v>42908</v>
      </c>
      <c r="E12" s="60">
        <v>200</v>
      </c>
    </row>
    <row r="13" spans="1:5" hidden="1" x14ac:dyDescent="0.25">
      <c r="A13" s="55" t="s">
        <v>129</v>
      </c>
      <c r="B13" s="56" t="s">
        <v>126</v>
      </c>
      <c r="C13" s="57" t="s">
        <v>127</v>
      </c>
      <c r="D13" s="58">
        <v>43725</v>
      </c>
      <c r="E13" s="60">
        <v>3000</v>
      </c>
    </row>
    <row r="14" spans="1:5" hidden="1" x14ac:dyDescent="0.25">
      <c r="A14" s="55" t="s">
        <v>130</v>
      </c>
      <c r="B14" s="56" t="s">
        <v>126</v>
      </c>
      <c r="C14" s="57" t="s">
        <v>131</v>
      </c>
      <c r="D14" s="56" t="s">
        <v>132</v>
      </c>
      <c r="E14" s="60">
        <v>3000</v>
      </c>
    </row>
    <row r="15" spans="1:5" ht="45" x14ac:dyDescent="0.25">
      <c r="A15" s="55" t="s">
        <v>133</v>
      </c>
      <c r="B15" s="56" t="s">
        <v>126</v>
      </c>
      <c r="C15" s="57" t="s">
        <v>131</v>
      </c>
      <c r="D15" s="58">
        <v>43543</v>
      </c>
      <c r="E15" s="60">
        <v>200</v>
      </c>
    </row>
    <row r="16" spans="1:5" hidden="1" x14ac:dyDescent="0.25">
      <c r="A16" s="55" t="s">
        <v>134</v>
      </c>
      <c r="B16" s="56" t="s">
        <v>126</v>
      </c>
      <c r="C16" s="57" t="s">
        <v>131</v>
      </c>
      <c r="D16" s="56" t="s">
        <v>132</v>
      </c>
      <c r="E16" s="60">
        <v>3000</v>
      </c>
    </row>
    <row r="17" spans="1:5" hidden="1" x14ac:dyDescent="0.25">
      <c r="A17" s="55" t="s">
        <v>135</v>
      </c>
      <c r="B17" s="59" t="s">
        <v>126</v>
      </c>
      <c r="C17" s="57" t="s">
        <v>131</v>
      </c>
      <c r="D17" s="58">
        <v>41814</v>
      </c>
      <c r="E17" s="60">
        <v>3000</v>
      </c>
    </row>
    <row r="18" spans="1:5" hidden="1" x14ac:dyDescent="0.25">
      <c r="A18" s="55" t="s">
        <v>136</v>
      </c>
      <c r="B18" s="56" t="s">
        <v>126</v>
      </c>
      <c r="C18" s="57" t="s">
        <v>131</v>
      </c>
      <c r="D18" s="58">
        <v>43242</v>
      </c>
      <c r="E18" s="60">
        <v>3000</v>
      </c>
    </row>
    <row r="19" spans="1:5" hidden="1" x14ac:dyDescent="0.25">
      <c r="A19" s="55" t="s">
        <v>137</v>
      </c>
      <c r="B19" s="56" t="s">
        <v>126</v>
      </c>
      <c r="C19" s="57" t="s">
        <v>131</v>
      </c>
      <c r="D19" s="58">
        <v>43242</v>
      </c>
      <c r="E19" s="60">
        <v>3000</v>
      </c>
    </row>
    <row r="20" spans="1:5" hidden="1" x14ac:dyDescent="0.25">
      <c r="A20" s="55" t="s">
        <v>138</v>
      </c>
      <c r="B20" s="59" t="s">
        <v>126</v>
      </c>
      <c r="C20" s="57" t="s">
        <v>131</v>
      </c>
      <c r="D20" s="56" t="s">
        <v>132</v>
      </c>
      <c r="E20" s="60">
        <v>3000</v>
      </c>
    </row>
    <row r="21" spans="1:5" hidden="1" x14ac:dyDescent="0.25">
      <c r="A21" s="55" t="s">
        <v>139</v>
      </c>
      <c r="B21" s="56" t="s">
        <v>126</v>
      </c>
      <c r="C21" s="57" t="s">
        <v>131</v>
      </c>
      <c r="D21" s="58">
        <v>41254</v>
      </c>
      <c r="E21" s="60">
        <v>3000</v>
      </c>
    </row>
    <row r="22" spans="1:5" ht="30" hidden="1" x14ac:dyDescent="0.25">
      <c r="A22" s="55" t="s">
        <v>140</v>
      </c>
      <c r="B22" s="56" t="s">
        <v>126</v>
      </c>
      <c r="C22" s="57" t="s">
        <v>131</v>
      </c>
      <c r="D22" s="58">
        <v>41814</v>
      </c>
      <c r="E22" s="60">
        <v>3000</v>
      </c>
    </row>
    <row r="23" spans="1:5" ht="30" x14ac:dyDescent="0.25">
      <c r="A23" s="55" t="s">
        <v>141</v>
      </c>
      <c r="B23" s="56" t="s">
        <v>126</v>
      </c>
      <c r="C23" s="57" t="s">
        <v>142</v>
      </c>
      <c r="D23" s="58">
        <v>41814</v>
      </c>
      <c r="E23" s="60">
        <v>200</v>
      </c>
    </row>
    <row r="24" spans="1:5" ht="45" hidden="1" x14ac:dyDescent="0.25">
      <c r="A24" s="55" t="s">
        <v>143</v>
      </c>
      <c r="B24" s="56" t="s">
        <v>144</v>
      </c>
      <c r="C24" s="57" t="s">
        <v>142</v>
      </c>
      <c r="D24" s="58">
        <v>41814</v>
      </c>
      <c r="E24" s="60">
        <v>500</v>
      </c>
    </row>
    <row r="25" spans="1:5" x14ac:dyDescent="0.25">
      <c r="A25" s="55" t="s">
        <v>145</v>
      </c>
      <c r="B25" s="56" t="s">
        <v>126</v>
      </c>
      <c r="C25" s="57" t="s">
        <v>142</v>
      </c>
      <c r="D25" s="58">
        <v>43902</v>
      </c>
      <c r="E25" s="60">
        <v>200</v>
      </c>
    </row>
    <row r="26" spans="1:5" ht="30" x14ac:dyDescent="0.25">
      <c r="A26" s="55" t="s">
        <v>146</v>
      </c>
      <c r="B26" s="56" t="s">
        <v>126</v>
      </c>
      <c r="C26" s="57" t="s">
        <v>142</v>
      </c>
      <c r="D26" s="58">
        <v>41814</v>
      </c>
      <c r="E26" s="60">
        <v>200</v>
      </c>
    </row>
    <row r="27" spans="1:5" ht="30" x14ac:dyDescent="0.25">
      <c r="A27" s="55" t="s">
        <v>147</v>
      </c>
      <c r="B27" s="56" t="s">
        <v>126</v>
      </c>
      <c r="C27" s="57" t="s">
        <v>142</v>
      </c>
      <c r="D27" s="58">
        <v>41814</v>
      </c>
      <c r="E27" s="60">
        <v>200</v>
      </c>
    </row>
    <row r="28" spans="1:5" x14ac:dyDescent="0.25">
      <c r="A28" s="55" t="s">
        <v>148</v>
      </c>
      <c r="B28" s="56" t="s">
        <v>126</v>
      </c>
      <c r="C28" s="57" t="s">
        <v>142</v>
      </c>
      <c r="D28" s="58">
        <v>42908</v>
      </c>
      <c r="E28" s="60">
        <v>200</v>
      </c>
    </row>
    <row r="29" spans="1:5" x14ac:dyDescent="0.25">
      <c r="A29" s="55" t="s">
        <v>149</v>
      </c>
      <c r="B29" s="56" t="s">
        <v>126</v>
      </c>
      <c r="C29" s="57" t="s">
        <v>142</v>
      </c>
      <c r="D29" s="58">
        <v>42644</v>
      </c>
      <c r="E29" s="60">
        <v>200</v>
      </c>
    </row>
    <row r="30" spans="1:5" x14ac:dyDescent="0.25">
      <c r="A30" s="55" t="s">
        <v>150</v>
      </c>
      <c r="B30" s="56" t="s">
        <v>126</v>
      </c>
      <c r="C30" s="57" t="s">
        <v>151</v>
      </c>
      <c r="D30" s="58">
        <v>43543</v>
      </c>
      <c r="E30" s="60">
        <v>200</v>
      </c>
    </row>
    <row r="31" spans="1:5" x14ac:dyDescent="0.25">
      <c r="A31" s="55" t="s">
        <v>152</v>
      </c>
      <c r="B31" s="56" t="s">
        <v>126</v>
      </c>
      <c r="C31" s="57" t="s">
        <v>151</v>
      </c>
      <c r="D31" s="58">
        <v>41016</v>
      </c>
      <c r="E31" s="60">
        <v>200</v>
      </c>
    </row>
    <row r="32" spans="1:5" x14ac:dyDescent="0.25">
      <c r="A32" s="55" t="s">
        <v>153</v>
      </c>
      <c r="B32" s="56" t="s">
        <v>126</v>
      </c>
      <c r="C32" s="57" t="s">
        <v>151</v>
      </c>
      <c r="D32" s="58">
        <v>41814</v>
      </c>
      <c r="E32" s="60">
        <v>200</v>
      </c>
    </row>
    <row r="33" spans="1:5" x14ac:dyDescent="0.25">
      <c r="A33" s="55" t="s">
        <v>154</v>
      </c>
      <c r="B33" s="56" t="s">
        <v>126</v>
      </c>
      <c r="C33" s="57" t="s">
        <v>151</v>
      </c>
      <c r="D33" s="58">
        <v>41016</v>
      </c>
      <c r="E33" s="60">
        <v>200</v>
      </c>
    </row>
    <row r="34" spans="1:5" ht="45" hidden="1" x14ac:dyDescent="0.25">
      <c r="A34" s="55" t="s">
        <v>155</v>
      </c>
      <c r="B34" s="56" t="s">
        <v>144</v>
      </c>
      <c r="C34" s="57" t="s">
        <v>151</v>
      </c>
      <c r="D34" s="58">
        <v>43242</v>
      </c>
      <c r="E34" s="60">
        <v>500</v>
      </c>
    </row>
    <row r="35" spans="1:5" ht="45" hidden="1" x14ac:dyDescent="0.25">
      <c r="A35" s="55" t="s">
        <v>156</v>
      </c>
      <c r="B35" s="56" t="s">
        <v>144</v>
      </c>
      <c r="C35" s="57" t="s">
        <v>151</v>
      </c>
      <c r="D35" s="58">
        <v>41814</v>
      </c>
      <c r="E35" s="60">
        <v>500</v>
      </c>
    </row>
    <row r="36" spans="1:5" ht="45" hidden="1" x14ac:dyDescent="0.25">
      <c r="A36" s="55" t="s">
        <v>157</v>
      </c>
      <c r="B36" s="56" t="s">
        <v>144</v>
      </c>
      <c r="C36" s="57" t="s">
        <v>151</v>
      </c>
      <c r="D36" s="58">
        <v>43543</v>
      </c>
      <c r="E36" s="60">
        <v>500</v>
      </c>
    </row>
    <row r="37" spans="1:5" ht="30" hidden="1" x14ac:dyDescent="0.25">
      <c r="A37" s="55" t="s">
        <v>158</v>
      </c>
      <c r="B37" s="56" t="s">
        <v>144</v>
      </c>
      <c r="C37" s="57" t="s">
        <v>151</v>
      </c>
      <c r="D37" s="58">
        <v>41814</v>
      </c>
      <c r="E37" s="60">
        <v>500</v>
      </c>
    </row>
    <row r="38" spans="1:5" x14ac:dyDescent="0.25">
      <c r="A38" s="55" t="s">
        <v>159</v>
      </c>
      <c r="B38" s="56" t="s">
        <v>126</v>
      </c>
      <c r="C38" s="57" t="s">
        <v>160</v>
      </c>
      <c r="D38" s="58">
        <v>41814</v>
      </c>
      <c r="E38" s="60">
        <v>200</v>
      </c>
    </row>
    <row r="39" spans="1:5" ht="30" x14ac:dyDescent="0.25">
      <c r="A39" s="55" t="s">
        <v>161</v>
      </c>
      <c r="B39" s="56" t="s">
        <v>126</v>
      </c>
      <c r="C39" s="57" t="s">
        <v>160</v>
      </c>
      <c r="D39" s="58">
        <v>41814</v>
      </c>
      <c r="E39" s="60">
        <v>200</v>
      </c>
    </row>
    <row r="40" spans="1:5" ht="30" x14ac:dyDescent="0.25">
      <c r="A40" s="55" t="s">
        <v>162</v>
      </c>
      <c r="B40" s="56" t="s">
        <v>126</v>
      </c>
      <c r="C40" s="57" t="s">
        <v>160</v>
      </c>
      <c r="D40" s="58">
        <v>41814</v>
      </c>
      <c r="E40" s="60">
        <v>200</v>
      </c>
    </row>
    <row r="41" spans="1:5" ht="30" x14ac:dyDescent="0.25">
      <c r="A41" s="55" t="s">
        <v>163</v>
      </c>
      <c r="B41" s="56" t="s">
        <v>126</v>
      </c>
      <c r="C41" s="57" t="s">
        <v>160</v>
      </c>
      <c r="D41" s="58">
        <v>41814</v>
      </c>
      <c r="E41" s="60">
        <v>200</v>
      </c>
    </row>
    <row r="42" spans="1:5" ht="30" x14ac:dyDescent="0.25">
      <c r="A42" s="55" t="s">
        <v>164</v>
      </c>
      <c r="B42" s="59" t="s">
        <v>126</v>
      </c>
      <c r="C42" s="57" t="s">
        <v>160</v>
      </c>
      <c r="D42" s="58">
        <v>41814</v>
      </c>
      <c r="E42" s="60">
        <v>200</v>
      </c>
    </row>
    <row r="43" spans="1:5" ht="30" x14ac:dyDescent="0.25">
      <c r="A43" s="55" t="s">
        <v>165</v>
      </c>
      <c r="B43" s="59" t="s">
        <v>126</v>
      </c>
      <c r="C43" s="57" t="s">
        <v>160</v>
      </c>
      <c r="D43" s="58">
        <v>41977</v>
      </c>
      <c r="E43" s="60">
        <v>200</v>
      </c>
    </row>
    <row r="44" spans="1:5" x14ac:dyDescent="0.25">
      <c r="A44" s="55" t="s">
        <v>166</v>
      </c>
      <c r="B44" s="56" t="s">
        <v>126</v>
      </c>
      <c r="C44" s="57" t="s">
        <v>167</v>
      </c>
      <c r="D44" s="58">
        <v>43726</v>
      </c>
      <c r="E44" s="60">
        <v>200</v>
      </c>
    </row>
    <row r="45" spans="1:5" ht="30" hidden="1" x14ac:dyDescent="0.25">
      <c r="A45" s="55" t="s">
        <v>168</v>
      </c>
      <c r="B45" s="56" t="s">
        <v>144</v>
      </c>
      <c r="C45" s="57" t="s">
        <v>167</v>
      </c>
      <c r="D45" s="56" t="s">
        <v>132</v>
      </c>
      <c r="E45" s="60">
        <v>45000</v>
      </c>
    </row>
    <row r="46" spans="1:5" x14ac:dyDescent="0.25">
      <c r="A46" s="55" t="s">
        <v>169</v>
      </c>
      <c r="B46" s="56" t="s">
        <v>126</v>
      </c>
      <c r="C46" s="57" t="s">
        <v>167</v>
      </c>
      <c r="D46" s="56" t="s">
        <v>132</v>
      </c>
      <c r="E46" s="60">
        <v>200</v>
      </c>
    </row>
    <row r="47" spans="1:5" ht="30" hidden="1" x14ac:dyDescent="0.25">
      <c r="A47" s="55" t="s">
        <v>170</v>
      </c>
      <c r="B47" s="56" t="s">
        <v>144</v>
      </c>
      <c r="C47" s="57" t="s">
        <v>167</v>
      </c>
      <c r="D47" s="58">
        <v>39427</v>
      </c>
      <c r="E47" s="60">
        <v>45000</v>
      </c>
    </row>
    <row r="48" spans="1:5" hidden="1" x14ac:dyDescent="0.25">
      <c r="A48" s="55" t="s">
        <v>171</v>
      </c>
      <c r="B48" s="56" t="s">
        <v>144</v>
      </c>
      <c r="C48" s="57" t="s">
        <v>167</v>
      </c>
      <c r="D48" s="56" t="s">
        <v>132</v>
      </c>
      <c r="E48" s="60">
        <v>45000</v>
      </c>
    </row>
    <row r="49" spans="1:5" hidden="1" x14ac:dyDescent="0.25">
      <c r="A49" s="55" t="s">
        <v>172</v>
      </c>
      <c r="B49" s="56" t="s">
        <v>144</v>
      </c>
      <c r="C49" s="57" t="s">
        <v>167</v>
      </c>
      <c r="D49" s="56" t="s">
        <v>132</v>
      </c>
      <c r="E49" s="60">
        <v>45000</v>
      </c>
    </row>
    <row r="50" spans="1:5" hidden="1" x14ac:dyDescent="0.25">
      <c r="A50" s="55" t="s">
        <v>173</v>
      </c>
      <c r="B50" s="56" t="s">
        <v>144</v>
      </c>
      <c r="C50" s="57" t="s">
        <v>167</v>
      </c>
      <c r="D50" s="56" t="s">
        <v>132</v>
      </c>
      <c r="E50" s="60">
        <v>500</v>
      </c>
    </row>
    <row r="51" spans="1:5" hidden="1" x14ac:dyDescent="0.25">
      <c r="A51" s="14"/>
      <c r="B51" s="14"/>
      <c r="C51" s="14"/>
      <c r="D51" s="61" t="s">
        <v>174</v>
      </c>
      <c r="E51" s="62">
        <f>SUM(E11:E50)</f>
        <v>217000</v>
      </c>
    </row>
  </sheetData>
  <autoFilter ref="A10:E51" xr:uid="{750E580C-684B-46E1-B47B-87B1DD9741B0}">
    <filterColumn colId="4">
      <filters>
        <filter val="200,00"/>
      </filters>
    </filterColumn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Návrh rozpočtu 2023</vt:lpstr>
      <vt:lpstr>výše členských příspěvků</vt:lpstr>
      <vt:lpstr>'Návrh rozpočtu 2023'!Oblast_tisku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Počítač</dc:creator>
  <cp:lastModifiedBy>Počítač</cp:lastModifiedBy>
  <cp:lastPrinted>2022-11-18T09:18:11Z</cp:lastPrinted>
  <dcterms:created xsi:type="dcterms:W3CDTF">2022-10-18T15:35:05Z</dcterms:created>
  <dcterms:modified xsi:type="dcterms:W3CDTF">2022-11-23T13:02:57Z</dcterms:modified>
</cp:coreProperties>
</file>